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ey.cason\Desktop\"/>
    </mc:Choice>
  </mc:AlternateContent>
  <xr:revisionPtr revIDLastSave="0" documentId="13_ncr:1_{3819BCB9-9691-4BAD-A9C3-C0CF05CCEDF9}" xr6:coauthVersionLast="36" xr6:coauthVersionMax="47" xr10:uidLastSave="{00000000-0000-0000-0000-000000000000}"/>
  <bookViews>
    <workbookView xWindow="-120" yWindow="-120" windowWidth="29040" windowHeight="15720" xr2:uid="{57258537-2DD0-41F1-BE49-9FE96A44213D}"/>
  </bookViews>
  <sheets>
    <sheet name="Worksheet" sheetId="1" r:id="rId1"/>
    <sheet name="Rates" sheetId="6" state="hidden" r:id="rId2"/>
    <sheet name="Guardian Dental PPO Premium " sheetId="8" state="hidden" r:id="rId3"/>
    <sheet name="Guardian VSP Vision Premium" sheetId="7" state="hidden" r:id="rId4"/>
  </sheets>
  <definedNames>
    <definedName name="Age">Rates!$B$2:$B$53</definedName>
    <definedName name="AgeList">Rates!$B$2:$B$53</definedName>
    <definedName name="Blue_Shield_Gold_Full_PPO_1000_30">Rates!$D$2:$D$53</definedName>
    <definedName name="Blue_Shield_Gold_Full_PPO_500_30">Rates!$E$2:$E$53</definedName>
    <definedName name="Blue_Shield_Gold_Tandem_PPO_550_30">Rates!$C$2:$C$53</definedName>
    <definedName name="DentalCost">'Guardian Dental PPO Premium '!$C$2:$C$7</definedName>
    <definedName name="DentalDependents">'Guardian Dental PPO Premium '!$B$2:$B$7</definedName>
    <definedName name="Kaiser_Gold_80_HMO_250_35_PCP___Child_Dental">Rates!$G$2:$G$53</definedName>
    <definedName name="Kaiser_Platinum_90_HMO_0_10">Rates!$F$2:$F$53</definedName>
    <definedName name="PlanList">RateTable[[#Headers],[Blue Shield Gold Tandem PPO 550/30]:[Kaiser Gold 80 HMO 250/35 PCP + Child Dental]]</definedName>
    <definedName name="PlanNames">RateTable[[#Headers],[Blue Shield Gold Tandem PPO 550/30]:[Kaiser Gold 80 HMO 250/35 PCP + Child Dental]]</definedName>
    <definedName name="Plans">RateTable[[#Headers],[Blue Shield Gold Tandem PPO 550/30]:[Kaiser Gold 80 HMO 250/35 PCP + Child Dental]]</definedName>
    <definedName name="PlanSelection">Rates!$J$2:$J$8</definedName>
    <definedName name="_xlnm.Print_Area" localSheetId="0">Worksheet!$A$1:$I$59</definedName>
    <definedName name="VisionCost">'Guardian VSP Vision Premium'!$C$2:$C$7</definedName>
    <definedName name="VisionDependents">'Guardian VSP Vision Premium'!$B$2:$B$7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21" i="1"/>
  <c r="G21" i="1" s="1"/>
  <c r="I21" i="1" s="1"/>
  <c r="E20" i="1"/>
  <c r="G20" i="1" s="1"/>
  <c r="I20" i="1" s="1"/>
  <c r="E19" i="1"/>
  <c r="G19" i="1" s="1"/>
  <c r="I19" i="1" s="1"/>
  <c r="E15" i="1"/>
  <c r="G15" i="1" s="1"/>
  <c r="I15" i="1" s="1"/>
  <c r="G18" i="1" l="1"/>
  <c r="I18" i="1" s="1"/>
  <c r="E14" i="1"/>
  <c r="G14" i="1" s="1"/>
  <c r="I14" i="1" s="1"/>
  <c r="E13" i="1"/>
  <c r="G13" i="1" s="1"/>
  <c r="I13" i="1" s="1"/>
  <c r="E12" i="1"/>
  <c r="G12" i="1" s="1"/>
  <c r="I12" i="1" s="1"/>
  <c r="E11" i="1"/>
  <c r="G11" i="1" s="1"/>
  <c r="I11" i="1" s="1"/>
  <c r="C29" i="1"/>
  <c r="E29" i="1" s="1"/>
  <c r="C35" i="1"/>
  <c r="E35" i="1" s="1"/>
  <c r="E7" i="7"/>
  <c r="E6" i="7"/>
  <c r="E5" i="7"/>
  <c r="E4" i="7"/>
  <c r="F7" i="8"/>
  <c r="F6" i="8"/>
  <c r="F5" i="8"/>
  <c r="F4" i="8"/>
  <c r="E23" i="1" l="1"/>
  <c r="E39" i="1" s="1"/>
  <c r="G35" i="1"/>
  <c r="I35" i="1" s="1"/>
  <c r="G29" i="1"/>
  <c r="I29" i="1" s="1"/>
  <c r="G23" i="1" l="1"/>
  <c r="G39" i="1" s="1"/>
  <c r="G44" i="1" l="1"/>
  <c r="E44" i="1" s="1"/>
  <c r="E46" i="1" s="1"/>
  <c r="E50" i="1" s="1"/>
  <c r="E53" i="1" s="1"/>
  <c r="I23" i="1"/>
  <c r="I39" i="1" s="1"/>
</calcChain>
</file>

<file path=xl/sharedStrings.xml><?xml version="1.0" encoding="utf-8"?>
<sst xmlns="http://schemas.openxmlformats.org/spreadsheetml/2006/main" count="80" uniqueCount="57">
  <si>
    <t>Medical Plan Premium:</t>
  </si>
  <si>
    <t>Employee:</t>
  </si>
  <si>
    <t>Dependent 1:</t>
  </si>
  <si>
    <t>Dependent 2:</t>
  </si>
  <si>
    <t>Dependent 3:</t>
  </si>
  <si>
    <t>Dependent 4:</t>
  </si>
  <si>
    <t>Employee Only</t>
  </si>
  <si>
    <t>Employee + Spouse</t>
  </si>
  <si>
    <t>Employee + Child(ren)</t>
  </si>
  <si>
    <t>Employee + Family</t>
  </si>
  <si>
    <t>Monthly Premium</t>
  </si>
  <si>
    <t>20% Employee Contribution</t>
  </si>
  <si>
    <t>Total Premium</t>
  </si>
  <si>
    <t>The District pays 80% of your total medical, dental and vision premiums up</t>
  </si>
  <si>
    <t>to $1,900.  Any amount over $1,900 will be added to your monthly</t>
  </si>
  <si>
    <t>employee contribution.</t>
  </si>
  <si>
    <t>Total Monthly Employee Costs</t>
  </si>
  <si>
    <t>Total Monthly Voluntary Benefits Amounts from Employee Navigator</t>
  </si>
  <si>
    <t>Guardian Dental PPO Premium (Only Select One):</t>
  </si>
  <si>
    <t>Guardian VSP Vision Premium (Only Select One):</t>
  </si>
  <si>
    <t>NCFPD 80% Contribution</t>
  </si>
  <si>
    <t>Me</t>
  </si>
  <si>
    <t>Age</t>
  </si>
  <si>
    <t>Kaiser Platinum 90 HMO 0/10</t>
  </si>
  <si>
    <t>Blue Shield Gold Tandem PPO 550/30</t>
  </si>
  <si>
    <t>Blue Shield Gold Full PPO 1000/30</t>
  </si>
  <si>
    <t>Blue Shield Gold Full PPO 500/30</t>
  </si>
  <si>
    <t>0 – 14</t>
  </si>
  <si>
    <t>64 -99</t>
  </si>
  <si>
    <t>Kaiser Gold 80 HMO 250/35 PCP + Child Dental</t>
  </si>
  <si>
    <t>Use this table to determine your Employee Contribution Toward Monthly Medical Plan Premiums</t>
  </si>
  <si>
    <t>Enrollee(s)</t>
  </si>
  <si>
    <t>Select Age from Dropdown Below</t>
  </si>
  <si>
    <t>Estimated Per Pay Period Payroll Deduction</t>
  </si>
  <si>
    <t>Over $1,900 Cap----&gt;</t>
  </si>
  <si>
    <t>20% Employee Contribution for Monthly Medical, Dental and Vision Premiums</t>
  </si>
  <si>
    <t xml:space="preserve">Plan Selection </t>
  </si>
  <si>
    <t xml:space="preserve">If you want to enroll in the Vision plan, enter your selected coverage level </t>
  </si>
  <si>
    <t xml:space="preserve">If you want to enroll in the Dental plan, enter your selected coverage level </t>
  </si>
  <si>
    <t>EE 20%</t>
  </si>
  <si>
    <t>Dental Plan Premium:</t>
  </si>
  <si>
    <t>Vision Plan Premium:</t>
  </si>
  <si>
    <t>Total Employee Contribution Medical Plan Premiums</t>
  </si>
  <si>
    <t>OPT OUT</t>
  </si>
  <si>
    <t>Select a Plan From Dropdown</t>
  </si>
  <si>
    <t>Select a Plan from Dropdown</t>
  </si>
  <si>
    <t>THIS WORKSHEET IS PROVIDED TO ASSIST YOU IN CALCULATING YOUR EMPLOYEE BENEFITS COSTS.</t>
  </si>
  <si>
    <t>Premium and Employee Payroll Deduction Calculation Worksheet</t>
  </si>
  <si>
    <t>Adult Child Dependent 1:</t>
  </si>
  <si>
    <t>Adult Child Dependent 2:</t>
  </si>
  <si>
    <t>Adult Child Dependent 3:</t>
  </si>
  <si>
    <t xml:space="preserve">Use this table below to add adult children ages 21-26. </t>
  </si>
  <si>
    <t>If you have adult children (21-26) add them to the second table. Refer to Page 7 of the Benefits Guide for more information</t>
  </si>
  <si>
    <t>If you are enrolling more than 3 dependents, see page 7 of the Benefits Guide for further information</t>
  </si>
  <si>
    <t>Select a Plan, Input the relationship to enrollee, Then select the current age for each enrollee.</t>
  </si>
  <si>
    <t>ONCE COMPLETE, PRINT WORKSHEET, ATTACH TO ENROLLMENT FORM &amp; RETURN TO HR.</t>
  </si>
  <si>
    <r>
      <t xml:space="preserve">Select a Plan From </t>
    </r>
    <r>
      <rPr>
        <sz val="11"/>
        <color rgb="FFFF0000"/>
        <rFont val="Calibri"/>
        <family val="2"/>
        <scheme val="minor"/>
      </rPr>
      <t>Dropdown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</si>
</sst>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FFFFFF"/>
      <name val="Open Sans"/>
    </font>
    <font>
      <sz val="8"/>
      <color rgb="FF000000"/>
      <name val="Open Sans"/>
    </font>
    <font>
      <sz val="8"/>
      <color rgb="FF000000"/>
      <name val="Open Sans"/>
      <family val="2"/>
    </font>
    <font>
      <sz val="18"/>
      <color theme="1"/>
      <name val="Calibri"/>
      <family val="2"/>
      <scheme val="minor"/>
    </font>
    <font>
      <b/>
      <sz val="10"/>
      <name val="Open Sans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AA1D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 style="thick">
        <color rgb="FFFFFFFF"/>
      </bottom>
      <diagonal/>
    </border>
    <border>
      <left/>
      <right/>
      <top style="medium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theme="7"/>
      </left>
      <right style="thin">
        <color indexed="64"/>
      </right>
      <top style="thick">
        <color theme="7"/>
      </top>
      <bottom style="thick">
        <color theme="7"/>
      </bottom>
      <diagonal/>
    </border>
    <border>
      <left style="thin">
        <color indexed="64"/>
      </left>
      <right style="thick">
        <color theme="7"/>
      </right>
      <top style="thick">
        <color theme="7"/>
      </top>
      <bottom style="thick">
        <color theme="7"/>
      </bottom>
      <diagonal/>
    </border>
    <border>
      <left style="thick">
        <color theme="9"/>
      </left>
      <right/>
      <top style="thick">
        <color theme="9"/>
      </top>
      <bottom style="thick">
        <color theme="9"/>
      </bottom>
      <diagonal/>
    </border>
    <border>
      <left/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theme="9"/>
      </left>
      <right style="thick">
        <color theme="9"/>
      </right>
      <top style="thick">
        <color theme="9"/>
      </top>
      <bottom style="thin">
        <color indexed="64"/>
      </bottom>
      <diagonal/>
    </border>
    <border>
      <left style="thick">
        <color theme="9"/>
      </left>
      <right style="thick">
        <color theme="9"/>
      </right>
      <top style="thin">
        <color indexed="64"/>
      </top>
      <bottom style="thin">
        <color indexed="64"/>
      </bottom>
      <diagonal/>
    </border>
    <border>
      <left style="thick">
        <color theme="9"/>
      </left>
      <right style="thick">
        <color theme="9"/>
      </right>
      <top style="thin">
        <color indexed="64"/>
      </top>
      <bottom style="thick">
        <color theme="9"/>
      </bottom>
      <diagonal/>
    </border>
    <border>
      <left style="thick">
        <color theme="8"/>
      </left>
      <right style="thin">
        <color indexed="64"/>
      </right>
      <top style="thick">
        <color theme="8"/>
      </top>
      <bottom style="thick">
        <color theme="8"/>
      </bottom>
      <diagonal/>
    </border>
    <border>
      <left style="thin">
        <color indexed="64"/>
      </left>
      <right style="thick">
        <color theme="8"/>
      </right>
      <top style="thick">
        <color theme="8"/>
      </top>
      <bottom style="thick">
        <color theme="8"/>
      </bottom>
      <diagonal/>
    </border>
    <border>
      <left style="thick">
        <color theme="5"/>
      </left>
      <right style="thick">
        <color theme="5"/>
      </right>
      <top style="thick">
        <color theme="5"/>
      </top>
      <bottom style="thick">
        <color theme="5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8" borderId="3" xfId="0" applyFont="1" applyFill="1" applyBorder="1" applyAlignment="1">
      <alignment horizontal="center" vertical="center" wrapText="1" readingOrder="1"/>
    </xf>
    <xf numFmtId="0" fontId="4" fillId="8" borderId="4" xfId="0" applyFont="1" applyFill="1" applyBorder="1" applyAlignment="1">
      <alignment horizontal="center" vertical="center" wrapText="1" readingOrder="1"/>
    </xf>
    <xf numFmtId="0" fontId="4" fillId="8" borderId="5" xfId="0" applyFont="1" applyFill="1" applyBorder="1" applyAlignment="1">
      <alignment horizontal="center" vertical="center" wrapText="1" readingOrder="1"/>
    </xf>
    <xf numFmtId="0" fontId="3" fillId="6" borderId="18" xfId="0" applyFont="1" applyFill="1" applyBorder="1" applyAlignment="1">
      <alignment horizontal="center" vertical="center" wrapText="1" readingOrder="1"/>
    </xf>
    <xf numFmtId="0" fontId="5" fillId="8" borderId="3" xfId="0" applyFont="1" applyFill="1" applyBorder="1" applyAlignment="1">
      <alignment horizontal="center" vertical="center" wrapText="1" readingOrder="1"/>
    </xf>
    <xf numFmtId="0" fontId="7" fillId="2" borderId="21" xfId="0" applyFont="1" applyFill="1" applyBorder="1" applyAlignment="1">
      <alignment horizontal="center" vertical="center" wrapText="1" readingOrder="1"/>
    </xf>
    <xf numFmtId="0" fontId="3" fillId="6" borderId="23" xfId="0" applyFont="1" applyFill="1" applyBorder="1" applyAlignment="1">
      <alignment horizontal="center" vertical="center" wrapText="1" readingOrder="1"/>
    </xf>
    <xf numFmtId="0" fontId="4" fillId="8" borderId="19" xfId="0" applyFont="1" applyFill="1" applyBorder="1" applyAlignment="1">
      <alignment horizontal="center" vertical="center" wrapText="1" readingOrder="1"/>
    </xf>
    <xf numFmtId="44" fontId="4" fillId="7" borderId="5" xfId="1" applyFont="1" applyFill="1" applyBorder="1" applyAlignment="1" applyProtection="1">
      <alignment horizontal="center" vertical="center" readingOrder="1"/>
    </xf>
    <xf numFmtId="44" fontId="4" fillId="7" borderId="17" xfId="1" applyFont="1" applyFill="1" applyBorder="1" applyAlignment="1" applyProtection="1">
      <alignment horizontal="center" vertical="center" readingOrder="1"/>
    </xf>
    <xf numFmtId="44" fontId="4" fillId="7" borderId="3" xfId="1" applyFont="1" applyFill="1" applyBorder="1" applyAlignment="1" applyProtection="1">
      <alignment horizontal="center" vertical="center" readingOrder="1"/>
    </xf>
    <xf numFmtId="44" fontId="4" fillId="7" borderId="16" xfId="1" applyFont="1" applyFill="1" applyBorder="1" applyAlignment="1" applyProtection="1">
      <alignment horizontal="center" vertical="center" readingOrder="1"/>
    </xf>
    <xf numFmtId="44" fontId="4" fillId="9" borderId="5" xfId="1" applyFont="1" applyFill="1" applyBorder="1" applyAlignment="1" applyProtection="1">
      <alignment horizontal="center" vertical="center" readingOrder="1"/>
    </xf>
    <xf numFmtId="44" fontId="4" fillId="7" borderId="24" xfId="1" applyFont="1" applyFill="1" applyBorder="1" applyAlignment="1" applyProtection="1">
      <alignment horizontal="center" vertical="center" readingOrder="1"/>
    </xf>
    <xf numFmtId="44" fontId="4" fillId="7" borderId="4" xfId="1" applyFont="1" applyFill="1" applyBorder="1" applyAlignment="1" applyProtection="1">
      <alignment horizontal="center" vertical="center" readingOrder="1"/>
    </xf>
    <xf numFmtId="44" fontId="4" fillId="7" borderId="22" xfId="1" applyFont="1" applyFill="1" applyBorder="1" applyAlignment="1" applyProtection="1">
      <alignment horizontal="center" vertical="center" readingOrder="1"/>
    </xf>
    <xf numFmtId="44" fontId="4" fillId="7" borderId="25" xfId="1" applyFont="1" applyFill="1" applyBorder="1" applyAlignment="1" applyProtection="1">
      <alignment horizontal="center" vertical="center" readingOrder="1"/>
    </xf>
    <xf numFmtId="44" fontId="4" fillId="7" borderId="26" xfId="1" applyFont="1" applyFill="1" applyBorder="1" applyAlignment="1" applyProtection="1">
      <alignment horizontal="center" vertical="center" readingOrder="1"/>
    </xf>
    <xf numFmtId="44" fontId="4" fillId="7" borderId="19" xfId="1" applyFont="1" applyFill="1" applyBorder="1" applyAlignment="1" applyProtection="1">
      <alignment horizontal="center" vertical="center" readingOrder="1"/>
    </xf>
    <xf numFmtId="44" fontId="4" fillId="7" borderId="27" xfId="1" applyFont="1" applyFill="1" applyBorder="1" applyAlignment="1" applyProtection="1">
      <alignment horizontal="center" vertical="center" readingOrder="1"/>
    </xf>
    <xf numFmtId="0" fontId="0" fillId="3" borderId="6" xfId="0" applyFill="1" applyBorder="1" applyAlignment="1" applyProtection="1">
      <alignment horizontal="center" vertical="center" wrapText="1"/>
    </xf>
    <xf numFmtId="0" fontId="0" fillId="0" borderId="0" xfId="0" applyProtection="1"/>
    <xf numFmtId="44" fontId="0" fillId="0" borderId="0" xfId="0" applyNumberFormat="1" applyProtection="1"/>
    <xf numFmtId="44" fontId="0" fillId="0" borderId="0" xfId="1" applyFont="1" applyProtection="1"/>
    <xf numFmtId="0" fontId="0" fillId="4" borderId="6" xfId="0" applyFill="1" applyBorder="1" applyAlignment="1" applyProtection="1">
      <alignment horizontal="center" vertical="center" wrapText="1"/>
    </xf>
    <xf numFmtId="0" fontId="0" fillId="0" borderId="0" xfId="0" quotePrefix="1" applyProtection="1"/>
    <xf numFmtId="0" fontId="0" fillId="0" borderId="0" xfId="0" applyFont="1" applyProtection="1"/>
    <xf numFmtId="0" fontId="10" fillId="0" borderId="0" xfId="0" applyFont="1" applyProtection="1"/>
    <xf numFmtId="0" fontId="0" fillId="0" borderId="9" xfId="0" applyBorder="1" applyAlignment="1" applyProtection="1">
      <alignment horizontal="center" wrapText="1"/>
    </xf>
    <xf numFmtId="0" fontId="0" fillId="0" borderId="10" xfId="0" applyBorder="1" applyProtection="1"/>
    <xf numFmtId="0" fontId="0" fillId="0" borderId="11" xfId="0" applyBorder="1" applyAlignment="1" applyProtection="1">
      <alignment horizontal="center" vertical="center" wrapText="1"/>
    </xf>
    <xf numFmtId="0" fontId="8" fillId="9" borderId="13" xfId="0" applyFont="1" applyFill="1" applyBorder="1" applyAlignment="1" applyProtection="1">
      <alignment wrapText="1"/>
    </xf>
    <xf numFmtId="0" fontId="0" fillId="0" borderId="12" xfId="0" applyBorder="1" applyProtection="1"/>
    <xf numFmtId="0" fontId="0" fillId="0" borderId="13" xfId="0" applyBorder="1" applyProtection="1"/>
    <xf numFmtId="0" fontId="0" fillId="9" borderId="0" xfId="0" applyFill="1" applyProtection="1"/>
    <xf numFmtId="0" fontId="0" fillId="0" borderId="6" xfId="0" applyBorder="1" applyProtection="1"/>
    <xf numFmtId="44" fontId="0" fillId="0" borderId="12" xfId="1" applyFont="1" applyBorder="1" applyProtection="1"/>
    <xf numFmtId="44" fontId="0" fillId="0" borderId="13" xfId="0" applyNumberFormat="1" applyBorder="1" applyProtection="1"/>
    <xf numFmtId="0" fontId="0" fillId="0" borderId="0" xfId="0" applyAlignment="1" applyProtection="1">
      <alignment horizontal="right"/>
    </xf>
    <xf numFmtId="44" fontId="0" fillId="0" borderId="13" xfId="1" applyFont="1" applyBorder="1" applyProtection="1"/>
    <xf numFmtId="0" fontId="0" fillId="3" borderId="6" xfId="0" applyFill="1" applyBorder="1" applyAlignment="1" applyProtection="1">
      <alignment horizontal="center" wrapText="1"/>
    </xf>
    <xf numFmtId="0" fontId="2" fillId="0" borderId="0" xfId="0" applyFont="1" applyAlignment="1" applyProtection="1">
      <alignment horizontal="center" vertical="center" wrapText="1"/>
    </xf>
    <xf numFmtId="44" fontId="0" fillId="3" borderId="0" xfId="1" applyFont="1" applyFill="1" applyProtection="1"/>
    <xf numFmtId="44" fontId="0" fillId="0" borderId="0" xfId="1" applyFont="1" applyFill="1" applyProtection="1"/>
    <xf numFmtId="0" fontId="0" fillId="4" borderId="6" xfId="0" applyFill="1" applyBorder="1" applyAlignment="1" applyProtection="1">
      <alignment horizontal="center" wrapText="1"/>
    </xf>
    <xf numFmtId="44" fontId="0" fillId="4" borderId="0" xfId="1" applyFont="1" applyFill="1" applyProtection="1"/>
    <xf numFmtId="0" fontId="9" fillId="0" borderId="0" xfId="0" applyFont="1" applyProtection="1"/>
    <xf numFmtId="44" fontId="0" fillId="0" borderId="12" xfId="0" applyNumberFormat="1" applyBorder="1" applyProtection="1"/>
    <xf numFmtId="44" fontId="0" fillId="0" borderId="14" xfId="1" applyFont="1" applyBorder="1" applyProtection="1"/>
    <xf numFmtId="0" fontId="0" fillId="0" borderId="13" xfId="0" applyBorder="1" applyAlignment="1" applyProtection="1">
      <alignment horizontal="center"/>
    </xf>
    <xf numFmtId="44" fontId="0" fillId="0" borderId="1" xfId="0" applyNumberFormat="1" applyBorder="1" applyProtection="1"/>
    <xf numFmtId="44" fontId="0" fillId="0" borderId="14" xfId="0" applyNumberFormat="1" applyBorder="1" applyProtection="1"/>
    <xf numFmtId="0" fontId="0" fillId="0" borderId="1" xfId="0" applyBorder="1" applyProtection="1"/>
    <xf numFmtId="0" fontId="0" fillId="0" borderId="15" xfId="0" applyBorder="1" applyProtection="1"/>
    <xf numFmtId="0" fontId="0" fillId="5" borderId="0" xfId="0" applyFill="1" applyAlignment="1" applyProtection="1">
      <alignment vertical="center"/>
    </xf>
    <xf numFmtId="0" fontId="0" fillId="0" borderId="0" xfId="0" applyAlignment="1" applyProtection="1">
      <alignment vertical="center"/>
    </xf>
    <xf numFmtId="44" fontId="0" fillId="0" borderId="2" xfId="0" applyNumberFormat="1" applyBorder="1" applyProtection="1"/>
    <xf numFmtId="44" fontId="0" fillId="0" borderId="2" xfId="1" applyFont="1" applyBorder="1" applyProtection="1"/>
    <xf numFmtId="44" fontId="0" fillId="0" borderId="0" xfId="1" applyFont="1" applyBorder="1" applyProtection="1"/>
    <xf numFmtId="0" fontId="11" fillId="0" borderId="7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/>
      <protection locked="0"/>
    </xf>
    <xf numFmtId="44" fontId="0" fillId="2" borderId="8" xfId="1" applyFont="1" applyFill="1" applyBorder="1" applyProtection="1"/>
    <xf numFmtId="0" fontId="0" fillId="2" borderId="34" xfId="0" applyFill="1" applyBorder="1" applyAlignment="1" applyProtection="1">
      <alignment horizontal="center" vertical="center" wrapText="1"/>
      <protection locked="0"/>
    </xf>
    <xf numFmtId="0" fontId="0" fillId="2" borderId="35" xfId="0" applyFill="1" applyBorder="1" applyAlignment="1" applyProtection="1">
      <alignment horizontal="center" vertical="center" wrapText="1"/>
      <protection locked="0"/>
    </xf>
    <xf numFmtId="0" fontId="0" fillId="2" borderId="36" xfId="0" applyFill="1" applyBorder="1" applyAlignment="1" applyProtection="1">
      <alignment horizontal="center" vertical="center" wrapText="1"/>
      <protection locked="0"/>
    </xf>
    <xf numFmtId="0" fontId="9" fillId="0" borderId="6" xfId="0" applyFont="1" applyBorder="1" applyProtection="1"/>
    <xf numFmtId="0" fontId="14" fillId="0" borderId="0" xfId="0" applyFont="1" applyAlignment="1" applyProtection="1"/>
    <xf numFmtId="0" fontId="0" fillId="0" borderId="0" xfId="0" applyFill="1" applyProtection="1"/>
    <xf numFmtId="0" fontId="0" fillId="0" borderId="0" xfId="0" applyFill="1" applyAlignment="1" applyProtection="1">
      <alignment vertical="center"/>
    </xf>
    <xf numFmtId="0" fontId="0" fillId="11" borderId="0" xfId="0" applyFill="1" applyProtection="1"/>
    <xf numFmtId="0" fontId="15" fillId="0" borderId="0" xfId="0" applyFont="1" applyProtection="1"/>
    <xf numFmtId="0" fontId="16" fillId="0" borderId="0" xfId="0" applyFont="1" applyAlignment="1" applyProtection="1"/>
    <xf numFmtId="0" fontId="17" fillId="0" borderId="0" xfId="0" applyFont="1" applyProtection="1"/>
    <xf numFmtId="0" fontId="15" fillId="0" borderId="0" xfId="0" applyFont="1"/>
    <xf numFmtId="44" fontId="0" fillId="5" borderId="39" xfId="1" applyFont="1" applyFill="1" applyBorder="1" applyAlignment="1" applyProtection="1">
      <alignment vertical="center"/>
      <protection locked="0"/>
    </xf>
    <xf numFmtId="0" fontId="0" fillId="4" borderId="37" xfId="0" applyFill="1" applyBorder="1" applyAlignment="1" applyProtection="1">
      <alignment horizontal="center" vertical="center" wrapText="1"/>
      <protection locked="0"/>
    </xf>
    <xf numFmtId="0" fontId="0" fillId="4" borderId="38" xfId="0" applyFill="1" applyBorder="1" applyAlignment="1" applyProtection="1">
      <alignment horizontal="center" vertical="center" wrapText="1"/>
      <protection locked="0"/>
    </xf>
    <xf numFmtId="0" fontId="0" fillId="4" borderId="20" xfId="0" applyFill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0" fillId="3" borderId="20" xfId="0" applyFill="1" applyBorder="1" applyAlignment="1" applyProtection="1">
      <alignment horizontal="center" vertical="center" wrapText="1"/>
    </xf>
    <xf numFmtId="0" fontId="12" fillId="2" borderId="28" xfId="0" applyFont="1" applyFill="1" applyBorder="1" applyAlignment="1" applyProtection="1">
      <alignment horizontal="center"/>
    </xf>
    <xf numFmtId="0" fontId="12" fillId="2" borderId="0" xfId="0" applyFont="1" applyFill="1" applyAlignment="1" applyProtection="1">
      <alignment horizontal="center"/>
    </xf>
    <xf numFmtId="0" fontId="12" fillId="3" borderId="28" xfId="0" applyFont="1" applyFill="1" applyBorder="1" applyAlignment="1" applyProtection="1">
      <alignment horizontal="center"/>
    </xf>
    <xf numFmtId="0" fontId="12" fillId="3" borderId="0" xfId="0" applyFont="1" applyFill="1" applyAlignment="1" applyProtection="1">
      <alignment horizontal="center"/>
    </xf>
    <xf numFmtId="0" fontId="12" fillId="4" borderId="28" xfId="0" applyFont="1" applyFill="1" applyBorder="1" applyAlignment="1" applyProtection="1">
      <alignment horizontal="center"/>
    </xf>
    <xf numFmtId="0" fontId="12" fillId="4" borderId="0" xfId="0" applyFont="1" applyFill="1" applyAlignment="1" applyProtection="1">
      <alignment horizontal="center"/>
    </xf>
    <xf numFmtId="0" fontId="0" fillId="3" borderId="30" xfId="0" applyFill="1" applyBorder="1" applyAlignment="1" applyProtection="1">
      <alignment horizontal="center" vertical="center" wrapText="1"/>
      <protection locked="0"/>
    </xf>
    <xf numFmtId="0" fontId="0" fillId="3" borderId="31" xfId="0" applyFill="1" applyBorder="1" applyAlignment="1" applyProtection="1">
      <alignment horizontal="center" vertical="center" wrapText="1"/>
      <protection locked="0"/>
    </xf>
    <xf numFmtId="0" fontId="0" fillId="2" borderId="32" xfId="0" applyFill="1" applyBorder="1" applyAlignment="1" applyProtection="1">
      <alignment horizontal="center" vertical="center" wrapText="1"/>
      <protection locked="0"/>
    </xf>
    <xf numFmtId="0" fontId="0" fillId="2" borderId="33" xfId="0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 wrapText="1"/>
    </xf>
    <xf numFmtId="0" fontId="9" fillId="0" borderId="29" xfId="0" applyFont="1" applyBorder="1" applyAlignment="1" applyProtection="1">
      <alignment horizontal="center" vertical="center" wrapText="1"/>
    </xf>
    <xf numFmtId="0" fontId="0" fillId="3" borderId="6" xfId="0" applyFill="1" applyBorder="1" applyAlignment="1" applyProtection="1">
      <alignment horizontal="center" vertical="center" wrapText="1"/>
    </xf>
    <xf numFmtId="0" fontId="0" fillId="4" borderId="6" xfId="0" applyFill="1" applyBorder="1" applyAlignment="1" applyProtection="1">
      <alignment horizontal="center" vertical="center" wrapText="1"/>
    </xf>
    <xf numFmtId="0" fontId="18" fillId="10" borderId="10" xfId="0" applyFont="1" applyFill="1" applyBorder="1" applyAlignment="1" applyProtection="1">
      <alignment horizontal="center" vertical="center"/>
    </xf>
    <xf numFmtId="0" fontId="18" fillId="10" borderId="1" xfId="0" applyFont="1" applyFill="1" applyBorder="1" applyAlignment="1" applyProtection="1">
      <alignment horizontal="center" vertical="center"/>
    </xf>
  </cellXfs>
  <cellStyles count="2">
    <cellStyle name="Currency" xfId="1" builtinId="4"/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Open Sans"/>
        <scheme val="none"/>
      </font>
      <fill>
        <patternFill patternType="solid">
          <fgColor indexed="64"/>
          <bgColor rgb="FFF2F2F2"/>
        </patternFill>
      </fill>
      <alignment horizontal="center" vertical="center" textRotation="0" wrapText="0" indent="0" justifyLastLine="0" shrinkToFit="0" readingOrder="1"/>
      <border diagonalUp="0" diagonalDown="0">
        <left style="medium">
          <color rgb="FFFFFFFF"/>
        </left>
        <right/>
        <top style="medium">
          <color rgb="FFFFFFFF"/>
        </top>
        <bottom style="medium">
          <color rgb="FFFFFFFF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Open Sans"/>
        <scheme val="none"/>
      </font>
      <fill>
        <patternFill patternType="solid">
          <fgColor indexed="64"/>
          <bgColor rgb="FFF2F2F2"/>
        </patternFill>
      </fill>
      <alignment horizontal="center" vertical="center" textRotation="0" wrapText="0" indent="0" justifyLastLine="0" shrinkToFit="0" readingOrder="1"/>
      <border diagonalUp="0" diagonalDown="0"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Open Sans"/>
        <scheme val="none"/>
      </font>
      <fill>
        <patternFill patternType="solid">
          <fgColor indexed="64"/>
          <bgColor rgb="FFF2F2F2"/>
        </patternFill>
      </fill>
      <alignment horizontal="center" vertical="center" textRotation="0" wrapText="0" indent="0" justifyLastLine="0" shrinkToFit="0" readingOrder="1"/>
      <border diagonalUp="0" diagonalDown="0"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Open Sans"/>
        <scheme val="none"/>
      </font>
      <fill>
        <patternFill patternType="solid">
          <fgColor indexed="64"/>
          <bgColor rgb="FFF2F2F2"/>
        </patternFill>
      </fill>
      <alignment horizontal="center" vertical="center" textRotation="0" wrapText="0" indent="0" justifyLastLine="0" shrinkToFit="0" readingOrder="1"/>
      <border diagonalUp="0" diagonalDown="0"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Open Sans"/>
        <scheme val="none"/>
      </font>
      <fill>
        <patternFill patternType="solid">
          <fgColor indexed="64"/>
          <bgColor rgb="FFF2F2F2"/>
        </patternFill>
      </fill>
      <alignment horizontal="center" vertical="center" textRotation="0" wrapText="0" indent="0" justifyLastLine="0" shrinkToFit="0" readingOrder="1"/>
      <border diagonalUp="0" diagonalDown="0"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/>
        <horizontal/>
      </border>
      <protection locked="1" hidden="0"/>
    </dxf>
    <dxf>
      <border outline="0">
        <right style="medium">
          <color rgb="FFFFFFFF"/>
        </right>
        <bottom style="medium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Open Sans"/>
        <scheme val="none"/>
      </font>
      <fill>
        <patternFill patternType="solid">
          <fgColor indexed="64"/>
          <bgColor rgb="FFF2F2F2"/>
        </patternFill>
      </fill>
      <alignment horizontal="center" vertical="center" textRotation="0" wrapText="0" indent="0" justifyLastLine="0" shrinkToFit="0" readingOrder="1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Open Sans"/>
        <scheme val="none"/>
      </font>
      <fill>
        <patternFill patternType="solid">
          <fgColor indexed="64"/>
          <bgColor rgb="FFAA1D22"/>
        </patternFill>
      </fill>
      <alignment horizontal="center" vertical="center" textRotation="0" wrapText="1" indent="0" justifyLastLine="0" shrinkToFit="0" readingOrder="1"/>
      <border diagonalUp="0" diagonalDown="0" outline="0">
        <left style="medium">
          <color rgb="FFFFFFFF"/>
        </left>
        <right style="medium">
          <color rgb="FFFFFFFF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871EBBA-6E73-42A5-A988-F25D142657CD}" name="RateTable" displayName="RateTable" ref="C1:G53" totalsRowShown="0" headerRowDxfId="7" dataDxfId="6" tableBorderDxfId="5" dataCellStyle="Currency">
  <autoFilter ref="C1:G53" xr:uid="{8285E8FF-F417-4385-92C0-D5B65E2B3B06}"/>
  <tableColumns count="5">
    <tableColumn id="2" xr3:uid="{DDFC0A72-491A-407F-9281-092B783F21F2}" name="Blue Shield Gold Tandem PPO 550/30" dataDxfId="4" dataCellStyle="Currency"/>
    <tableColumn id="3" xr3:uid="{93543962-1313-4BD2-9F19-DD8983992FEE}" name="Blue Shield Gold Full PPO 1000/30" dataDxfId="3" dataCellStyle="Currency"/>
    <tableColumn id="4" xr3:uid="{1FD4F76B-768B-4BFA-B285-F2EDF122C182}" name="Blue Shield Gold Full PPO 500/30" dataDxfId="2" dataCellStyle="Currency"/>
    <tableColumn id="5" xr3:uid="{D4A56D26-B5E1-4A7F-BA07-E688CEC7529F}" name="Kaiser Platinum 90 HMO 0/10" dataDxfId="1" dataCellStyle="Currency"/>
    <tableColumn id="6" xr3:uid="{4DFB11BF-5F25-473C-A265-58DEEB1160B8}" name="Kaiser Gold 80 HMO 250/35 PCP + Child Dental" dataDxfId="0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8EBB0-92A1-4D7C-9752-CBCC15140B6C}">
  <sheetPr>
    <pageSetUpPr fitToPage="1"/>
  </sheetPr>
  <dimension ref="A1:Z57"/>
  <sheetViews>
    <sheetView tabSelected="1" zoomScale="90" zoomScaleNormal="90" workbookViewId="0">
      <pane ySplit="1" topLeftCell="A2" activePane="bottomLeft" state="frozen"/>
      <selection pane="bottomLeft" activeCell="C11" sqref="C11"/>
    </sheetView>
  </sheetViews>
  <sheetFormatPr defaultColWidth="9.109375" defaultRowHeight="14.4"/>
  <cols>
    <col min="1" max="1" width="10.88671875" style="24" customWidth="1"/>
    <col min="2" max="2" width="20.33203125" style="24" customWidth="1"/>
    <col min="3" max="3" width="16.44140625" style="24" customWidth="1"/>
    <col min="4" max="4" width="18.6640625" style="24" customWidth="1"/>
    <col min="5" max="5" width="18" style="24" customWidth="1"/>
    <col min="6" max="6" width="7.109375" style="24" customWidth="1"/>
    <col min="7" max="7" width="14.109375" style="24" customWidth="1"/>
    <col min="8" max="8" width="4.109375" style="24" customWidth="1"/>
    <col min="9" max="9" width="12.5546875" style="24" customWidth="1"/>
    <col min="10" max="26" width="9.109375" style="70"/>
    <col min="27" max="16384" width="9.109375" style="24"/>
  </cols>
  <sheetData>
    <row r="1" spans="1:9" ht="23.4">
      <c r="A1" s="84" t="s">
        <v>47</v>
      </c>
      <c r="B1" s="84"/>
      <c r="C1" s="84"/>
      <c r="D1" s="84"/>
      <c r="E1" s="84"/>
      <c r="F1" s="84"/>
      <c r="G1" s="84"/>
      <c r="H1" s="84"/>
      <c r="I1" s="84"/>
    </row>
    <row r="2" spans="1:9" s="72" customFormat="1"/>
    <row r="3" spans="1:9" ht="21">
      <c r="A3" s="86" t="s">
        <v>0</v>
      </c>
      <c r="B3" s="87"/>
      <c r="C3" s="87"/>
      <c r="D3" s="87"/>
      <c r="E3" s="87"/>
      <c r="F3" s="87"/>
    </row>
    <row r="4" spans="1:9">
      <c r="A4" s="24" t="s">
        <v>30</v>
      </c>
      <c r="G4" s="28"/>
    </row>
    <row r="5" spans="1:9">
      <c r="A5" s="29" t="s">
        <v>54</v>
      </c>
    </row>
    <row r="6" spans="1:9">
      <c r="A6" s="75" t="s">
        <v>53</v>
      </c>
      <c r="B6" s="30"/>
      <c r="C6" s="30"/>
      <c r="D6" s="30"/>
      <c r="E6" s="30"/>
      <c r="F6" s="30"/>
    </row>
    <row r="7" spans="1:9">
      <c r="A7" s="74" t="s">
        <v>52</v>
      </c>
      <c r="B7" s="69"/>
      <c r="C7" s="69"/>
      <c r="D7" s="69"/>
      <c r="E7" s="69"/>
      <c r="F7" s="30"/>
    </row>
    <row r="8" spans="1:9" s="72" customFormat="1" ht="15" thickBot="1"/>
    <row r="9" spans="1:9" ht="36" customHeight="1" thickTop="1" thickBot="1">
      <c r="A9" s="62" t="s">
        <v>36</v>
      </c>
      <c r="B9" s="94" t="s">
        <v>44</v>
      </c>
      <c r="C9" s="95"/>
      <c r="D9" s="98" t="s">
        <v>32</v>
      </c>
      <c r="E9" s="81" t="s">
        <v>11</v>
      </c>
      <c r="G9" s="31" t="s">
        <v>20</v>
      </c>
      <c r="H9" s="32"/>
      <c r="I9" s="33" t="s">
        <v>12</v>
      </c>
    </row>
    <row r="10" spans="1:9" ht="15.6" thickTop="1" thickBot="1">
      <c r="A10" s="34"/>
      <c r="B10" s="96" t="s">
        <v>31</v>
      </c>
      <c r="C10" s="97"/>
      <c r="D10" s="99"/>
      <c r="E10" s="81"/>
      <c r="G10" s="35"/>
      <c r="I10" s="36"/>
    </row>
    <row r="11" spans="1:9" ht="15" customHeight="1" thickTop="1">
      <c r="A11" s="37"/>
      <c r="B11" s="38" t="s">
        <v>1</v>
      </c>
      <c r="C11" s="63" t="s">
        <v>21</v>
      </c>
      <c r="D11" s="65"/>
      <c r="E11" s="64" t="str">
        <f>IF(B9="Select a Plan","Select Plan &amp; Age",IF(B9="Opt Out","Select Plan &amp; Age",IF(OR(B9="",D11=""),"Select Plan &amp; Age",INDEX(RateTable[],MATCH(D11,AgeList,0),MATCH(B9,Plans,0)))))</f>
        <v>Select Plan &amp; Age</v>
      </c>
      <c r="G11" s="39">
        <f>IFERROR((E11/20%)*80%,0)</f>
        <v>0</v>
      </c>
      <c r="I11" s="40">
        <f>IFERROR(G11+E11,0)</f>
        <v>0</v>
      </c>
    </row>
    <row r="12" spans="1:9">
      <c r="A12" s="37"/>
      <c r="B12" s="38" t="s">
        <v>2</v>
      </c>
      <c r="C12" s="63"/>
      <c r="D12" s="66"/>
      <c r="E12" s="64" t="str">
        <f>IF(B9="Select a Plan","Select Plan &amp; Age",IF(B9="Opt Out","Select Plan &amp; Age",IF(OR(B9="",D12=""),"Select Plan &amp; Age",INDEX(RateTable[],MATCH(D12,AgeList,0),MATCH(B9,Plans,0)))))</f>
        <v>Select Plan &amp; Age</v>
      </c>
      <c r="G12" s="39">
        <f t="shared" ref="G12:G21" si="0">IFERROR((E12/20%)*80%,0)</f>
        <v>0</v>
      </c>
      <c r="I12" s="40">
        <f t="shared" ref="I12:I23" si="1">IFERROR(G12+E12,0)</f>
        <v>0</v>
      </c>
    </row>
    <row r="13" spans="1:9">
      <c r="A13" s="37"/>
      <c r="B13" s="38" t="s">
        <v>3</v>
      </c>
      <c r="C13" s="63"/>
      <c r="D13" s="66"/>
      <c r="E13" s="64" t="str">
        <f>IF(B9="Select a Plan","Select Plan &amp; Age",IF(B9="Opt Out","Select Plan &amp; Age",IF(OR(B9="",D13=""),"Select Plan &amp; Age",INDEX(RateTable[],MATCH(D13,AgeList,0),MATCH(B9,Plans,0)))))</f>
        <v>Select Plan &amp; Age</v>
      </c>
      <c r="G13" s="39">
        <f t="shared" si="0"/>
        <v>0</v>
      </c>
      <c r="I13" s="40">
        <f t="shared" si="1"/>
        <v>0</v>
      </c>
    </row>
    <row r="14" spans="1:9">
      <c r="A14" s="37"/>
      <c r="B14" s="38" t="s">
        <v>4</v>
      </c>
      <c r="C14" s="63"/>
      <c r="D14" s="66"/>
      <c r="E14" s="64" t="str">
        <f>IF(B9="Select a Plan","Select Plan &amp; Age",IF(B9="Opt Out","Select Plan &amp; Age",IF(OR(B9="",D14=""),"Select Plan &amp; Age",INDEX(RateTable[],MATCH(D14,AgeList,0),MATCH(B9,Plans,0)))))</f>
        <v>Select Plan &amp; Age</v>
      </c>
      <c r="G14" s="39">
        <f t="shared" si="0"/>
        <v>0</v>
      </c>
      <c r="I14" s="40">
        <f t="shared" si="1"/>
        <v>0</v>
      </c>
    </row>
    <row r="15" spans="1:9">
      <c r="A15" s="37"/>
      <c r="B15" s="38" t="s">
        <v>5</v>
      </c>
      <c r="C15" s="63"/>
      <c r="D15" s="66"/>
      <c r="E15" s="64" t="str">
        <f>IF(B9="Select a Plan","Select Plan &amp; Age",IF(B9="Opt Out","Select Plan &amp; Age",IF(OR(B9="",D15=""),"Select Plan &amp; Age",INDEX(RateTable[],MATCH(D15,AgeList,0),MATCH(B9,Plans,0)))))</f>
        <v>Select Plan &amp; Age</v>
      </c>
      <c r="G15" s="39">
        <f t="shared" si="0"/>
        <v>0</v>
      </c>
      <c r="I15" s="40">
        <f t="shared" si="1"/>
        <v>0</v>
      </c>
    </row>
    <row r="16" spans="1:9">
      <c r="A16" s="37"/>
      <c r="B16" s="102" t="s">
        <v>51</v>
      </c>
      <c r="C16" s="102"/>
      <c r="D16" s="102"/>
      <c r="E16" s="102"/>
      <c r="G16" s="39"/>
      <c r="I16" s="40"/>
    </row>
    <row r="17" spans="1:9">
      <c r="A17" s="37"/>
      <c r="B17" s="103"/>
      <c r="C17" s="103"/>
      <c r="D17" s="103"/>
      <c r="E17" s="103"/>
      <c r="G17" s="39"/>
      <c r="I17" s="40"/>
    </row>
    <row r="18" spans="1:9" ht="15" thickBot="1">
      <c r="A18" s="37"/>
      <c r="B18" s="68" t="s">
        <v>48</v>
      </c>
      <c r="C18" s="63"/>
      <c r="D18" s="67"/>
      <c r="E18" s="64" t="str">
        <f>IF(B9="Select a Plan","Select Plan &amp; Age",IF(B9="Opt Out","Select Plan &amp; Age",IF(OR(B9="",D18=""),"Select Plan &amp; Age",INDEX(RateTable[],MATCH(D18,AgeList,0),MATCH(B9,Plans,0)))))</f>
        <v>Select Plan &amp; Age</v>
      </c>
      <c r="G18" s="39">
        <f t="shared" si="0"/>
        <v>0</v>
      </c>
      <c r="I18" s="40">
        <f t="shared" si="1"/>
        <v>0</v>
      </c>
    </row>
    <row r="19" spans="1:9" ht="15.6" thickTop="1" thickBot="1">
      <c r="A19" s="37"/>
      <c r="B19" s="68" t="s">
        <v>49</v>
      </c>
      <c r="C19" s="63"/>
      <c r="D19" s="67"/>
      <c r="E19" s="64" t="str">
        <f>IF(B9="Select a Plan","Select Plan &amp; Age",IF(B9="Opt Out","Select Plan &amp; Age",IF(OR(B9="",D19=""),"Select Plan &amp; Age",INDEX(RateTable[],MATCH(D19,AgeList,0),MATCH(B9,Plans,0)))))</f>
        <v>Select Plan &amp; Age</v>
      </c>
      <c r="G19" s="39">
        <f t="shared" si="0"/>
        <v>0</v>
      </c>
      <c r="I19" s="40">
        <f t="shared" si="1"/>
        <v>0</v>
      </c>
    </row>
    <row r="20" spans="1:9" ht="15.6" thickTop="1" thickBot="1">
      <c r="A20" s="37"/>
      <c r="B20" s="68" t="s">
        <v>50</v>
      </c>
      <c r="C20" s="63"/>
      <c r="D20" s="67"/>
      <c r="E20" s="64" t="str">
        <f>IF(B9="Select a Plan","Select Plan &amp; Age",IF(B9="Opt Out","Select Plan &amp; Age",IF(OR(B9="",D20=""),"Select Plan &amp; Age",INDEX(RateTable[],MATCH(D20,AgeList,0),MATCH(B9,Plans,0)))))</f>
        <v>Select Plan &amp; Age</v>
      </c>
      <c r="G20" s="39">
        <f t="shared" si="0"/>
        <v>0</v>
      </c>
      <c r="I20" s="40">
        <f t="shared" si="1"/>
        <v>0</v>
      </c>
    </row>
    <row r="21" spans="1:9" ht="15.6" thickTop="1" thickBot="1">
      <c r="A21" s="37"/>
      <c r="B21" s="68" t="s">
        <v>50</v>
      </c>
      <c r="C21" s="63"/>
      <c r="D21" s="67"/>
      <c r="E21" s="64" t="str">
        <f>IF(B9="Select a Plan","Select Plan &amp; Age",IF(B9="Opt Out","Select Plan &amp; Age",IF(OR(B9="",D21=""),"Select Plan &amp; Age",INDEX(RateTable[],MATCH(D21,AgeList,0),MATCH(B9,Plans,0)))))</f>
        <v>Select Plan &amp; Age</v>
      </c>
      <c r="G21" s="39">
        <f t="shared" si="0"/>
        <v>0</v>
      </c>
      <c r="I21" s="40">
        <f t="shared" si="1"/>
        <v>0</v>
      </c>
    </row>
    <row r="22" spans="1:9" ht="15" thickTop="1">
      <c r="G22" s="35"/>
      <c r="I22" s="40"/>
    </row>
    <row r="23" spans="1:9">
      <c r="D23" s="41" t="s">
        <v>42</v>
      </c>
      <c r="E23" s="26">
        <f>SUM(E11:E21)</f>
        <v>0</v>
      </c>
      <c r="G23" s="39">
        <f>SUM(G11:G22)</f>
        <v>0</v>
      </c>
      <c r="I23" s="40">
        <f t="shared" si="1"/>
        <v>0</v>
      </c>
    </row>
    <row r="24" spans="1:9">
      <c r="D24" s="41"/>
      <c r="E24" s="26"/>
      <c r="G24" s="39"/>
      <c r="I24" s="42"/>
    </row>
    <row r="25" spans="1:9">
      <c r="D25" s="41"/>
      <c r="E25" s="26"/>
      <c r="G25" s="39"/>
      <c r="I25" s="42"/>
    </row>
    <row r="26" spans="1:9" ht="21">
      <c r="A26" s="88" t="s">
        <v>40</v>
      </c>
      <c r="B26" s="89"/>
      <c r="C26" s="89"/>
      <c r="D26" s="89"/>
      <c r="E26" s="89"/>
      <c r="F26" s="89"/>
      <c r="G26" s="35"/>
      <c r="I26" s="36"/>
    </row>
    <row r="27" spans="1:9" ht="33.75" customHeight="1">
      <c r="A27" s="83" t="s">
        <v>38</v>
      </c>
      <c r="B27" s="83"/>
      <c r="C27" s="83"/>
      <c r="D27" s="83"/>
      <c r="E27" s="83"/>
      <c r="G27" s="35"/>
      <c r="I27" s="36"/>
    </row>
    <row r="28" spans="1:9" ht="29.4" thickBot="1">
      <c r="A28" s="85" t="s">
        <v>18</v>
      </c>
      <c r="B28" s="85"/>
      <c r="C28" s="23" t="s">
        <v>10</v>
      </c>
      <c r="E28" s="43" t="s">
        <v>11</v>
      </c>
      <c r="G28" s="35"/>
      <c r="I28" s="36"/>
    </row>
    <row r="29" spans="1:9" ht="15.6" thickTop="1" thickBot="1">
      <c r="A29" s="92" t="s">
        <v>45</v>
      </c>
      <c r="B29" s="93"/>
      <c r="C29" s="26">
        <f>IF(A29="","0",INDEX(DentalCost,MATCH(A29,DentalDependents,0)))</f>
        <v>0</v>
      </c>
      <c r="D29" s="44"/>
      <c r="E29" s="45">
        <f>C29*20%</f>
        <v>0</v>
      </c>
      <c r="G29" s="39">
        <f>(+E29/20%)*80%</f>
        <v>0</v>
      </c>
      <c r="I29" s="40">
        <f>+G29+E29</f>
        <v>0</v>
      </c>
    </row>
    <row r="30" spans="1:9" ht="15" thickTop="1">
      <c r="C30" s="26"/>
      <c r="E30" s="46"/>
      <c r="G30" s="39"/>
      <c r="I30" s="40"/>
    </row>
    <row r="31" spans="1:9">
      <c r="C31" s="26"/>
      <c r="E31" s="46"/>
      <c r="G31" s="39"/>
      <c r="I31" s="40"/>
    </row>
    <row r="32" spans="1:9" ht="21">
      <c r="A32" s="90" t="s">
        <v>41</v>
      </c>
      <c r="B32" s="91"/>
      <c r="C32" s="91"/>
      <c r="D32" s="91"/>
      <c r="E32" s="91"/>
      <c r="F32" s="91"/>
      <c r="G32" s="35"/>
      <c r="I32" s="36"/>
    </row>
    <row r="33" spans="1:9" ht="33.75" customHeight="1">
      <c r="A33" s="82" t="s">
        <v>37</v>
      </c>
      <c r="B33" s="82"/>
      <c r="C33" s="82"/>
      <c r="D33" s="82"/>
      <c r="E33" s="82"/>
      <c r="F33" s="82"/>
      <c r="G33" s="35"/>
      <c r="I33" s="36"/>
    </row>
    <row r="34" spans="1:9" ht="29.4" thickBot="1">
      <c r="A34" s="80" t="s">
        <v>19</v>
      </c>
      <c r="B34" s="80"/>
      <c r="C34" s="27" t="s">
        <v>10</v>
      </c>
      <c r="E34" s="47" t="s">
        <v>11</v>
      </c>
      <c r="G34" s="35"/>
      <c r="I34" s="36"/>
    </row>
    <row r="35" spans="1:9" ht="18" customHeight="1" thickTop="1" thickBot="1">
      <c r="A35" s="78" t="s">
        <v>45</v>
      </c>
      <c r="B35" s="79"/>
      <c r="C35" s="26">
        <f>IF(A35="","0",INDEX(VisionCost,MATCH(A35,VisionDependents,0)))</f>
        <v>0</v>
      </c>
      <c r="E35" s="48">
        <f>C35*20%</f>
        <v>0</v>
      </c>
      <c r="G35" s="39">
        <f>(+E35/20%)*80%</f>
        <v>0</v>
      </c>
      <c r="I35" s="40">
        <f>+G35+E35</f>
        <v>0</v>
      </c>
    </row>
    <row r="36" spans="1:9" ht="18" customHeight="1" thickTop="1">
      <c r="C36" s="26"/>
      <c r="E36" s="46"/>
      <c r="G36" s="39"/>
      <c r="I36" s="40"/>
    </row>
    <row r="37" spans="1:9" ht="18" customHeight="1">
      <c r="C37" s="26"/>
      <c r="E37" s="46"/>
      <c r="G37" s="39"/>
      <c r="I37" s="40"/>
    </row>
    <row r="38" spans="1:9">
      <c r="G38" s="35"/>
      <c r="I38" s="36"/>
    </row>
    <row r="39" spans="1:9">
      <c r="A39" s="49" t="s">
        <v>35</v>
      </c>
      <c r="E39" s="25">
        <f>SUM(E23,E29,E35)</f>
        <v>0</v>
      </c>
      <c r="G39" s="50">
        <f>SUM(G35,G29,G23)</f>
        <v>0</v>
      </c>
      <c r="I39" s="40">
        <f>SUM(I35,I29,I23)</f>
        <v>0</v>
      </c>
    </row>
    <row r="40" spans="1:9">
      <c r="G40" s="35"/>
      <c r="I40" s="36"/>
    </row>
    <row r="41" spans="1:9">
      <c r="A41" s="24" t="s">
        <v>13</v>
      </c>
      <c r="G41" s="35"/>
      <c r="I41" s="36"/>
    </row>
    <row r="42" spans="1:9">
      <c r="A42" s="24" t="s">
        <v>14</v>
      </c>
      <c r="G42" s="51">
        <v>1900</v>
      </c>
      <c r="I42" s="52"/>
    </row>
    <row r="43" spans="1:9">
      <c r="A43" s="24" t="s">
        <v>15</v>
      </c>
      <c r="G43" s="35"/>
      <c r="I43" s="52"/>
    </row>
    <row r="44" spans="1:9">
      <c r="D44" s="41" t="s">
        <v>34</v>
      </c>
      <c r="E44" s="53">
        <f>+G44</f>
        <v>0</v>
      </c>
      <c r="G44" s="54">
        <f>MAX(G39-G42,0)</f>
        <v>0</v>
      </c>
      <c r="H44" s="55"/>
      <c r="I44" s="56"/>
    </row>
    <row r="46" spans="1:9">
      <c r="E46" s="25">
        <f>+E39+E44</f>
        <v>0</v>
      </c>
    </row>
    <row r="47" spans="1:9" ht="15" thickBot="1"/>
    <row r="48" spans="1:9" ht="15.6" thickTop="1" thickBot="1">
      <c r="A48" s="57" t="s">
        <v>17</v>
      </c>
      <c r="B48" s="57"/>
      <c r="C48" s="57"/>
      <c r="D48" s="57"/>
      <c r="E48" s="77"/>
    </row>
    <row r="49" spans="1:26" s="58" customFormat="1" ht="15" thickTop="1">
      <c r="A49" s="24"/>
      <c r="B49" s="24"/>
      <c r="C49" s="24"/>
      <c r="D49" s="24"/>
      <c r="E49" s="24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</row>
    <row r="50" spans="1:26" ht="15" thickBot="1">
      <c r="D50" s="41" t="s">
        <v>16</v>
      </c>
      <c r="E50" s="59">
        <f>+E48+E46</f>
        <v>0</v>
      </c>
    </row>
    <row r="51" spans="1:26" ht="15" thickTop="1">
      <c r="E51" s="25"/>
    </row>
    <row r="53" spans="1:26" ht="15" thickBot="1">
      <c r="D53" s="41" t="s">
        <v>33</v>
      </c>
      <c r="E53" s="60">
        <f>+E50*0.5</f>
        <v>0</v>
      </c>
    </row>
    <row r="54" spans="1:26" ht="15" thickTop="1">
      <c r="E54" s="61"/>
    </row>
    <row r="56" spans="1:26">
      <c r="A56" s="24" t="s">
        <v>46</v>
      </c>
      <c r="E56" s="61"/>
    </row>
    <row r="57" spans="1:26">
      <c r="A57" s="73" t="s">
        <v>55</v>
      </c>
      <c r="E57" s="61"/>
    </row>
  </sheetData>
  <sheetProtection algorithmName="SHA-512" hashValue="NHxYywmw+Ny4Y2PA9BI1mUke2W2Qf+YRwBArnp2vk9IrzTlkKq2/Yq+Qr8NhxMmhAuHXjNOhn/OCzoFzAbq4OQ==" saltValue="/471PHBq9fMCrL8gTaJB8w==" spinCount="100000" sheet="1" selectLockedCells="1"/>
  <mergeCells count="15">
    <mergeCell ref="A1:I1"/>
    <mergeCell ref="A28:B28"/>
    <mergeCell ref="A3:F3"/>
    <mergeCell ref="A26:F26"/>
    <mergeCell ref="A32:F32"/>
    <mergeCell ref="A29:B29"/>
    <mergeCell ref="B9:C9"/>
    <mergeCell ref="B10:C10"/>
    <mergeCell ref="D9:D10"/>
    <mergeCell ref="A35:B35"/>
    <mergeCell ref="A34:B34"/>
    <mergeCell ref="E9:E10"/>
    <mergeCell ref="A33:F33"/>
    <mergeCell ref="A27:E27"/>
    <mergeCell ref="B16:E17"/>
  </mergeCells>
  <dataValidations count="5">
    <dataValidation type="list" showInputMessage="1" showErrorMessage="1" sqref="B9:C9" xr:uid="{F366E5A3-13C4-4344-8D99-40BA639E5E64}">
      <formula1>PlanSelection</formula1>
    </dataValidation>
    <dataValidation type="list" allowBlank="1" showInputMessage="1" showErrorMessage="1" sqref="D11 D18:D21 D13:D15" xr:uid="{0C70A246-E338-4920-8E5E-B342D08AC6C7}">
      <formula1>AgeList</formula1>
    </dataValidation>
    <dataValidation type="list" showInputMessage="1" showErrorMessage="1" sqref="D12" xr:uid="{7E578C18-57A5-4A4F-8745-24AB32F43781}">
      <formula1>AgeList</formula1>
    </dataValidation>
    <dataValidation type="list" allowBlank="1" showInputMessage="1" showErrorMessage="1" sqref="A29" xr:uid="{AC6DD7F9-7D8E-4BCF-9681-C4F1752B5AAB}">
      <formula1>DentalDependents</formula1>
    </dataValidation>
    <dataValidation type="list" allowBlank="1" showInputMessage="1" showErrorMessage="1" sqref="A35" xr:uid="{2410D1E6-3201-4643-B226-831F33E1C0D4}">
      <formula1>VisionDependents</formula1>
    </dataValidation>
  </dataValidation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A38FF-CBB2-408E-9FFC-E5CD97D37A7B}">
  <dimension ref="A1:J53"/>
  <sheetViews>
    <sheetView topLeftCell="E1" workbookViewId="0">
      <selection activeCell="J10" sqref="J10"/>
    </sheetView>
  </sheetViews>
  <sheetFormatPr defaultRowHeight="14.4"/>
  <cols>
    <col min="3" max="3" width="40.44140625" customWidth="1"/>
    <col min="4" max="4" width="34.33203125" customWidth="1"/>
    <col min="5" max="5" width="33.33203125" customWidth="1"/>
    <col min="6" max="6" width="29.109375" customWidth="1"/>
    <col min="7" max="7" width="45.109375" customWidth="1"/>
    <col min="10" max="10" width="55.109375" customWidth="1"/>
  </cols>
  <sheetData>
    <row r="1" spans="2:10" ht="49.5" customHeight="1" thickBot="1">
      <c r="B1" s="2" t="s">
        <v>22</v>
      </c>
      <c r="C1" s="6" t="s">
        <v>24</v>
      </c>
      <c r="D1" s="6" t="s">
        <v>25</v>
      </c>
      <c r="E1" s="6" t="s">
        <v>26</v>
      </c>
      <c r="F1" s="8" t="s">
        <v>23</v>
      </c>
      <c r="G1" s="9" t="s">
        <v>29</v>
      </c>
    </row>
    <row r="2" spans="2:10" ht="15.6" thickTop="1" thickBot="1">
      <c r="B2" s="5"/>
      <c r="C2" s="11"/>
      <c r="D2" s="11"/>
      <c r="E2" s="11"/>
      <c r="F2" s="11"/>
      <c r="G2" s="12"/>
      <c r="J2" t="s">
        <v>56</v>
      </c>
    </row>
    <row r="3" spans="2:10" ht="15" thickBot="1">
      <c r="B3" s="7" t="s">
        <v>27</v>
      </c>
      <c r="C3" s="13">
        <v>75.02</v>
      </c>
      <c r="D3" s="13">
        <v>77.099999999999994</v>
      </c>
      <c r="E3" s="14">
        <v>78.77</v>
      </c>
      <c r="F3" s="15">
        <v>82.67</v>
      </c>
      <c r="G3" s="16">
        <v>76.5</v>
      </c>
      <c r="J3" s="76" t="s">
        <v>43</v>
      </c>
    </row>
    <row r="4" spans="2:10" ht="15.75" customHeight="1" thickTop="1" thickBot="1">
      <c r="B4" s="4">
        <v>15</v>
      </c>
      <c r="C4" s="17">
        <v>81.69</v>
      </c>
      <c r="D4" s="17">
        <v>83.96</v>
      </c>
      <c r="E4" s="18">
        <v>85.77</v>
      </c>
      <c r="F4" s="15">
        <v>89.76</v>
      </c>
      <c r="G4" s="19">
        <v>83.05</v>
      </c>
      <c r="J4" t="s">
        <v>24</v>
      </c>
    </row>
    <row r="5" spans="2:10" ht="15.75" customHeight="1" thickBot="1">
      <c r="B5" s="5">
        <v>16</v>
      </c>
      <c r="C5" s="11">
        <v>84.24</v>
      </c>
      <c r="D5" s="11">
        <v>86.58</v>
      </c>
      <c r="E5" s="12">
        <v>88.45</v>
      </c>
      <c r="F5" s="15">
        <v>92.47</v>
      </c>
      <c r="G5" s="20">
        <v>85.55</v>
      </c>
      <c r="J5" t="s">
        <v>25</v>
      </c>
    </row>
    <row r="6" spans="2:10" ht="15.75" customHeight="1" thickBot="1">
      <c r="B6" s="5">
        <v>17</v>
      </c>
      <c r="C6" s="11">
        <v>86.79</v>
      </c>
      <c r="D6" s="11">
        <v>89.2</v>
      </c>
      <c r="E6" s="12">
        <v>91.13</v>
      </c>
      <c r="F6" s="15">
        <v>95.19</v>
      </c>
      <c r="G6" s="20">
        <v>88.05</v>
      </c>
      <c r="J6" t="s">
        <v>26</v>
      </c>
    </row>
    <row r="7" spans="2:10" ht="15.75" customHeight="1" thickBot="1">
      <c r="B7" s="5">
        <v>18</v>
      </c>
      <c r="C7" s="11">
        <v>89.54</v>
      </c>
      <c r="D7" s="11">
        <v>92.02</v>
      </c>
      <c r="E7" s="12">
        <v>94.01</v>
      </c>
      <c r="F7" s="15">
        <v>98.11</v>
      </c>
      <c r="G7" s="20">
        <v>90.75</v>
      </c>
      <c r="J7" t="s">
        <v>23</v>
      </c>
    </row>
    <row r="8" spans="2:10" ht="15.75" customHeight="1" thickBot="1">
      <c r="B8" s="5">
        <v>19</v>
      </c>
      <c r="C8" s="11">
        <v>92.28</v>
      </c>
      <c r="D8" s="11">
        <v>94.84</v>
      </c>
      <c r="E8" s="12">
        <v>96.89</v>
      </c>
      <c r="F8" s="15">
        <v>98.18</v>
      </c>
      <c r="G8" s="20">
        <v>90.59</v>
      </c>
      <c r="J8" t="s">
        <v>29</v>
      </c>
    </row>
    <row r="9" spans="2:10" ht="15" thickBot="1">
      <c r="B9" s="5">
        <v>20</v>
      </c>
      <c r="C9" s="11">
        <v>95.13</v>
      </c>
      <c r="D9" s="11">
        <v>97.76</v>
      </c>
      <c r="E9" s="12">
        <v>99.88</v>
      </c>
      <c r="F9" s="15">
        <v>101.2</v>
      </c>
      <c r="G9" s="20">
        <v>93.38</v>
      </c>
    </row>
    <row r="10" spans="2:10" ht="15" thickBot="1">
      <c r="B10" s="5">
        <v>21</v>
      </c>
      <c r="C10" s="11">
        <v>98.07</v>
      </c>
      <c r="D10" s="11">
        <v>100.79</v>
      </c>
      <c r="E10" s="12">
        <v>102.97</v>
      </c>
      <c r="F10" s="15">
        <v>104.33</v>
      </c>
      <c r="G10" s="20">
        <v>96.27</v>
      </c>
    </row>
    <row r="11" spans="2:10" ht="15" thickBot="1">
      <c r="B11" s="5">
        <v>22</v>
      </c>
      <c r="C11" s="11">
        <v>98.07</v>
      </c>
      <c r="D11" s="11">
        <v>100.79</v>
      </c>
      <c r="E11" s="12">
        <v>102.97</v>
      </c>
      <c r="F11" s="15">
        <v>104.33</v>
      </c>
      <c r="G11" s="20">
        <v>96.27</v>
      </c>
    </row>
    <row r="12" spans="2:10" ht="15" thickBot="1">
      <c r="B12" s="5">
        <v>23</v>
      </c>
      <c r="C12" s="11">
        <v>98.07</v>
      </c>
      <c r="D12" s="11">
        <v>100.79</v>
      </c>
      <c r="E12" s="12">
        <v>102.97</v>
      </c>
      <c r="F12" s="15">
        <v>104.33</v>
      </c>
      <c r="G12" s="20">
        <v>96.27</v>
      </c>
    </row>
    <row r="13" spans="2:10" ht="15" thickBot="1">
      <c r="B13" s="5">
        <v>24</v>
      </c>
      <c r="C13" s="11">
        <v>98.07</v>
      </c>
      <c r="D13" s="11">
        <v>100.79</v>
      </c>
      <c r="E13" s="12">
        <v>102.97</v>
      </c>
      <c r="F13" s="15">
        <v>104.33</v>
      </c>
      <c r="G13" s="20">
        <v>96.27</v>
      </c>
    </row>
    <row r="14" spans="2:10" ht="15" thickBot="1">
      <c r="B14" s="5">
        <v>25</v>
      </c>
      <c r="C14" s="11">
        <v>98.46</v>
      </c>
      <c r="D14" s="11">
        <v>101.19</v>
      </c>
      <c r="E14" s="12">
        <v>103.38</v>
      </c>
      <c r="F14" s="15">
        <v>104.75</v>
      </c>
      <c r="G14" s="20">
        <v>96.65</v>
      </c>
    </row>
    <row r="15" spans="2:10" ht="15" thickBot="1">
      <c r="B15" s="5">
        <v>26</v>
      </c>
      <c r="C15" s="11">
        <v>100.42</v>
      </c>
      <c r="D15" s="11">
        <v>103.21</v>
      </c>
      <c r="E15" s="12">
        <v>105.44</v>
      </c>
      <c r="F15" s="15">
        <v>106.84</v>
      </c>
      <c r="G15" s="20">
        <v>98.58</v>
      </c>
    </row>
    <row r="16" spans="2:10" ht="15" thickBot="1">
      <c r="B16" s="5">
        <v>27</v>
      </c>
      <c r="C16" s="11">
        <v>102.78</v>
      </c>
      <c r="D16" s="11">
        <v>105.63</v>
      </c>
      <c r="E16" s="12">
        <v>107.91</v>
      </c>
      <c r="F16" s="15">
        <v>109.34</v>
      </c>
      <c r="G16" s="20">
        <v>100.89</v>
      </c>
    </row>
    <row r="17" spans="2:7" ht="15" thickBot="1">
      <c r="B17" s="5">
        <v>28</v>
      </c>
      <c r="C17" s="11">
        <v>106.6</v>
      </c>
      <c r="D17" s="11">
        <v>109.56</v>
      </c>
      <c r="E17" s="12">
        <v>111.93</v>
      </c>
      <c r="F17" s="15">
        <v>113.41</v>
      </c>
      <c r="G17" s="20">
        <v>104.64</v>
      </c>
    </row>
    <row r="18" spans="2:7" ht="15" thickBot="1">
      <c r="B18" s="5">
        <v>29</v>
      </c>
      <c r="C18" s="11">
        <v>109.74</v>
      </c>
      <c r="D18" s="11">
        <v>112.78</v>
      </c>
      <c r="E18" s="12">
        <v>115.22</v>
      </c>
      <c r="F18" s="15">
        <v>116.75</v>
      </c>
      <c r="G18" s="20">
        <v>107.72</v>
      </c>
    </row>
    <row r="19" spans="2:7" ht="15" thickBot="1">
      <c r="B19" s="5">
        <v>30</v>
      </c>
      <c r="C19" s="11">
        <v>111.31</v>
      </c>
      <c r="D19" s="11">
        <v>114.39</v>
      </c>
      <c r="E19" s="12">
        <v>116.87</v>
      </c>
      <c r="F19" s="15">
        <v>118.42</v>
      </c>
      <c r="G19" s="20">
        <v>109.26</v>
      </c>
    </row>
    <row r="20" spans="2:7" ht="15" thickBot="1">
      <c r="B20" s="5">
        <v>31</v>
      </c>
      <c r="C20" s="11">
        <v>113.66</v>
      </c>
      <c r="D20" s="11">
        <v>116.81</v>
      </c>
      <c r="E20" s="12">
        <v>119.34</v>
      </c>
      <c r="F20" s="15">
        <v>120.92</v>
      </c>
      <c r="G20" s="20">
        <v>111.57</v>
      </c>
    </row>
    <row r="21" spans="2:7" ht="15" thickBot="1">
      <c r="B21" s="5">
        <v>32</v>
      </c>
      <c r="C21" s="11">
        <v>116.02</v>
      </c>
      <c r="D21" s="11">
        <v>119.23</v>
      </c>
      <c r="E21" s="12">
        <v>121.81</v>
      </c>
      <c r="F21" s="15">
        <v>123.42</v>
      </c>
      <c r="G21" s="20">
        <v>113.88</v>
      </c>
    </row>
    <row r="22" spans="2:7" ht="15" thickBot="1">
      <c r="B22" s="5">
        <v>33</v>
      </c>
      <c r="C22" s="11">
        <v>117.49</v>
      </c>
      <c r="D22" s="11">
        <v>120.74</v>
      </c>
      <c r="E22" s="12">
        <v>123.36</v>
      </c>
      <c r="F22" s="15">
        <v>124.99</v>
      </c>
      <c r="G22" s="20">
        <v>115.33</v>
      </c>
    </row>
    <row r="23" spans="2:7" ht="15" thickBot="1">
      <c r="B23" s="5">
        <v>34</v>
      </c>
      <c r="C23" s="11">
        <v>119.06</v>
      </c>
      <c r="D23" s="11">
        <v>122.36</v>
      </c>
      <c r="E23" s="12">
        <v>125.01</v>
      </c>
      <c r="F23" s="15">
        <v>126.66</v>
      </c>
      <c r="G23" s="20">
        <v>116.87</v>
      </c>
    </row>
    <row r="24" spans="2:7" ht="15" thickBot="1">
      <c r="B24" s="5">
        <v>35</v>
      </c>
      <c r="C24" s="11">
        <v>119.84</v>
      </c>
      <c r="D24" s="11">
        <v>123.16</v>
      </c>
      <c r="E24" s="12">
        <v>125.83</v>
      </c>
      <c r="F24" s="15">
        <v>127.49</v>
      </c>
      <c r="G24" s="20">
        <v>117.64</v>
      </c>
    </row>
    <row r="25" spans="2:7" ht="15" thickBot="1">
      <c r="B25" s="5">
        <v>36</v>
      </c>
      <c r="C25" s="11">
        <v>120.63</v>
      </c>
      <c r="D25" s="11">
        <v>123.97</v>
      </c>
      <c r="E25" s="12">
        <v>126.65</v>
      </c>
      <c r="F25" s="15">
        <v>128.33000000000001</v>
      </c>
      <c r="G25" s="20">
        <v>118.41</v>
      </c>
    </row>
    <row r="26" spans="2:7" ht="15" thickBot="1">
      <c r="B26" s="5">
        <v>37</v>
      </c>
      <c r="C26" s="11">
        <v>121.41</v>
      </c>
      <c r="D26" s="11">
        <v>124.78</v>
      </c>
      <c r="E26" s="12">
        <v>127.48</v>
      </c>
      <c r="F26" s="15">
        <v>129.16</v>
      </c>
      <c r="G26" s="20">
        <v>119.18</v>
      </c>
    </row>
    <row r="27" spans="2:7" ht="15" thickBot="1">
      <c r="B27" s="5">
        <v>38</v>
      </c>
      <c r="C27" s="11">
        <v>122.2</v>
      </c>
      <c r="D27" s="11">
        <v>125.58</v>
      </c>
      <c r="E27" s="12">
        <v>128.30000000000001</v>
      </c>
      <c r="F27" s="15">
        <v>130</v>
      </c>
      <c r="G27" s="20">
        <v>119.95</v>
      </c>
    </row>
    <row r="28" spans="2:7" ht="15" thickBot="1">
      <c r="B28" s="5">
        <v>39</v>
      </c>
      <c r="C28" s="11">
        <v>123.77</v>
      </c>
      <c r="D28" s="11">
        <v>127.19</v>
      </c>
      <c r="E28" s="12">
        <v>129.94999999999999</v>
      </c>
      <c r="F28" s="15">
        <v>131.66999999999999</v>
      </c>
      <c r="G28" s="20">
        <v>121.49</v>
      </c>
    </row>
    <row r="29" spans="2:7" ht="15" thickBot="1">
      <c r="B29" s="5">
        <v>40</v>
      </c>
      <c r="C29" s="11">
        <v>125.33</v>
      </c>
      <c r="D29" s="11">
        <v>128.81</v>
      </c>
      <c r="E29" s="12">
        <v>131.6</v>
      </c>
      <c r="F29" s="15">
        <v>133.34</v>
      </c>
      <c r="G29" s="20">
        <v>123.03</v>
      </c>
    </row>
    <row r="30" spans="2:7" ht="15" thickBot="1">
      <c r="B30" s="5">
        <v>41</v>
      </c>
      <c r="C30" s="11">
        <v>127.69</v>
      </c>
      <c r="D30" s="11">
        <v>131.22999999999999</v>
      </c>
      <c r="E30" s="11">
        <v>134.07</v>
      </c>
      <c r="F30" s="11">
        <v>135.84</v>
      </c>
      <c r="G30" s="12">
        <v>125.34</v>
      </c>
    </row>
    <row r="31" spans="2:7" ht="15" thickBot="1">
      <c r="B31" s="5">
        <v>42</v>
      </c>
      <c r="C31" s="11">
        <v>129.94</v>
      </c>
      <c r="D31" s="11">
        <v>133.54</v>
      </c>
      <c r="E31" s="11">
        <v>136.44</v>
      </c>
      <c r="F31" s="11">
        <v>138.24</v>
      </c>
      <c r="G31" s="12">
        <v>127.55</v>
      </c>
    </row>
    <row r="32" spans="2:7" ht="15" thickBot="1">
      <c r="B32" s="5">
        <v>43</v>
      </c>
      <c r="C32" s="11">
        <v>133.08000000000001</v>
      </c>
      <c r="D32" s="11">
        <v>136.77000000000001</v>
      </c>
      <c r="E32" s="11">
        <v>139.72999999999999</v>
      </c>
      <c r="F32" s="11">
        <v>141.58000000000001</v>
      </c>
      <c r="G32" s="12">
        <v>130.63999999999999</v>
      </c>
    </row>
    <row r="33" spans="2:7" ht="15" thickBot="1">
      <c r="B33" s="5">
        <v>44</v>
      </c>
      <c r="C33" s="11">
        <v>137</v>
      </c>
      <c r="D33" s="11">
        <v>140.80000000000001</v>
      </c>
      <c r="E33" s="11">
        <v>143.85</v>
      </c>
      <c r="F33" s="11">
        <v>145.75</v>
      </c>
      <c r="G33" s="12">
        <v>134.49</v>
      </c>
    </row>
    <row r="34" spans="2:7" ht="15" thickBot="1">
      <c r="B34" s="5">
        <v>45</v>
      </c>
      <c r="C34" s="11">
        <v>141.61000000000001</v>
      </c>
      <c r="D34" s="11">
        <v>145.54</v>
      </c>
      <c r="E34" s="11">
        <v>148.69</v>
      </c>
      <c r="F34" s="11">
        <v>150.65</v>
      </c>
      <c r="G34" s="12">
        <v>139.01</v>
      </c>
    </row>
    <row r="35" spans="2:7" ht="15" thickBot="1">
      <c r="B35" s="5">
        <v>46</v>
      </c>
      <c r="C35" s="11">
        <v>147.11000000000001</v>
      </c>
      <c r="D35" s="11">
        <v>151.18</v>
      </c>
      <c r="E35" s="11">
        <v>154.44999999999999</v>
      </c>
      <c r="F35" s="11">
        <v>156.5</v>
      </c>
      <c r="G35" s="12">
        <v>144.4</v>
      </c>
    </row>
    <row r="36" spans="2:7" ht="15" thickBot="1">
      <c r="B36" s="5">
        <v>47</v>
      </c>
      <c r="C36" s="11">
        <v>153.28</v>
      </c>
      <c r="D36" s="11">
        <v>157.53</v>
      </c>
      <c r="E36" s="11">
        <v>160.94</v>
      </c>
      <c r="F36" s="11">
        <v>163.07</v>
      </c>
      <c r="G36" s="12">
        <v>150.47</v>
      </c>
    </row>
    <row r="37" spans="2:7" ht="15" thickBot="1">
      <c r="B37" s="5">
        <v>48</v>
      </c>
      <c r="C37" s="11">
        <v>160.35</v>
      </c>
      <c r="D37" s="11">
        <v>164.79</v>
      </c>
      <c r="E37" s="11">
        <v>168.36</v>
      </c>
      <c r="F37" s="11">
        <v>170.58</v>
      </c>
      <c r="G37" s="12">
        <v>157.4</v>
      </c>
    </row>
    <row r="38" spans="2:7" ht="15" thickBot="1">
      <c r="B38" s="5">
        <v>49</v>
      </c>
      <c r="C38" s="11">
        <v>167.31</v>
      </c>
      <c r="D38" s="11">
        <v>171.94</v>
      </c>
      <c r="E38" s="11">
        <v>175.67</v>
      </c>
      <c r="F38" s="11">
        <v>177.99</v>
      </c>
      <c r="G38" s="12">
        <v>164.23</v>
      </c>
    </row>
    <row r="39" spans="2:7" ht="15" thickBot="1">
      <c r="B39" s="5">
        <v>50</v>
      </c>
      <c r="C39" s="11">
        <v>175.15</v>
      </c>
      <c r="D39" s="11">
        <v>180.01</v>
      </c>
      <c r="E39" s="11">
        <v>183.9</v>
      </c>
      <c r="F39" s="11">
        <v>186.34</v>
      </c>
      <c r="G39" s="12">
        <v>171.93</v>
      </c>
    </row>
    <row r="40" spans="2:7" ht="15" thickBot="1">
      <c r="B40" s="3">
        <v>51</v>
      </c>
      <c r="C40" s="13">
        <v>182.9</v>
      </c>
      <c r="D40" s="13">
        <v>187.97</v>
      </c>
      <c r="E40" s="13">
        <v>192.04</v>
      </c>
      <c r="F40" s="11">
        <v>194.58</v>
      </c>
      <c r="G40" s="14">
        <v>179.54</v>
      </c>
    </row>
    <row r="41" spans="2:7" ht="15.6" thickTop="1" thickBot="1">
      <c r="B41" s="4">
        <v>52</v>
      </c>
      <c r="C41" s="17">
        <v>191.43</v>
      </c>
      <c r="D41" s="17">
        <v>196.74</v>
      </c>
      <c r="E41" s="17">
        <v>201</v>
      </c>
      <c r="F41" s="11">
        <v>203.66</v>
      </c>
      <c r="G41" s="18">
        <v>187.91</v>
      </c>
    </row>
    <row r="42" spans="2:7" ht="15" thickBot="1">
      <c r="B42" s="5">
        <v>53</v>
      </c>
      <c r="C42" s="11">
        <v>200.06</v>
      </c>
      <c r="D42" s="11">
        <v>205.61</v>
      </c>
      <c r="E42" s="11">
        <v>210.06</v>
      </c>
      <c r="F42" s="11">
        <v>212.84</v>
      </c>
      <c r="G42" s="12">
        <v>196.39</v>
      </c>
    </row>
    <row r="43" spans="2:7" ht="15" thickBot="1">
      <c r="B43" s="5">
        <v>54</v>
      </c>
      <c r="C43" s="11">
        <v>209.38</v>
      </c>
      <c r="D43" s="11">
        <v>215.18</v>
      </c>
      <c r="E43" s="11">
        <v>219.84</v>
      </c>
      <c r="F43" s="11">
        <v>222.75</v>
      </c>
      <c r="G43" s="12">
        <v>205.53</v>
      </c>
    </row>
    <row r="44" spans="2:7" ht="15" thickBot="1">
      <c r="B44" s="5">
        <v>55</v>
      </c>
      <c r="C44" s="11">
        <v>218.7</v>
      </c>
      <c r="D44" s="11">
        <v>224.76</v>
      </c>
      <c r="E44" s="11">
        <v>229.62</v>
      </c>
      <c r="F44" s="11">
        <v>232.66</v>
      </c>
      <c r="G44" s="12">
        <v>214.68</v>
      </c>
    </row>
    <row r="45" spans="2:7" ht="15" thickBot="1">
      <c r="B45" s="5">
        <v>56</v>
      </c>
      <c r="C45" s="11">
        <v>228.8</v>
      </c>
      <c r="D45" s="11">
        <v>235.14</v>
      </c>
      <c r="E45" s="11">
        <v>240.23</v>
      </c>
      <c r="F45" s="11">
        <v>243.41</v>
      </c>
      <c r="G45" s="12">
        <v>224.59</v>
      </c>
    </row>
    <row r="46" spans="2:7" ht="15" thickBot="1">
      <c r="B46" s="5">
        <v>57</v>
      </c>
      <c r="C46" s="11">
        <v>239</v>
      </c>
      <c r="D46" s="11">
        <v>245.62</v>
      </c>
      <c r="E46" s="11">
        <v>250.94</v>
      </c>
      <c r="F46" s="11">
        <v>254.26</v>
      </c>
      <c r="G46" s="12">
        <v>234.6</v>
      </c>
    </row>
    <row r="47" spans="2:7" ht="15" thickBot="1">
      <c r="B47" s="5">
        <v>58</v>
      </c>
      <c r="C47" s="11">
        <v>249.88</v>
      </c>
      <c r="D47" s="11">
        <v>256.81</v>
      </c>
      <c r="E47" s="11">
        <v>262.37</v>
      </c>
      <c r="F47" s="11">
        <v>265.83999999999997</v>
      </c>
      <c r="G47" s="12">
        <v>245.29</v>
      </c>
    </row>
    <row r="48" spans="2:7" ht="15" thickBot="1">
      <c r="B48" s="5">
        <v>59</v>
      </c>
      <c r="C48" s="11">
        <v>255.28</v>
      </c>
      <c r="D48" s="11">
        <v>262.35000000000002</v>
      </c>
      <c r="E48" s="11">
        <v>268.02999999999997</v>
      </c>
      <c r="F48" s="11">
        <v>271.58</v>
      </c>
      <c r="G48" s="12">
        <v>250.58</v>
      </c>
    </row>
    <row r="49" spans="1:7" ht="15" thickBot="1">
      <c r="B49" s="5">
        <v>60</v>
      </c>
      <c r="C49" s="11">
        <v>266.16000000000003</v>
      </c>
      <c r="D49" s="11">
        <v>273.54000000000002</v>
      </c>
      <c r="E49" s="11">
        <v>279.45999999999998</v>
      </c>
      <c r="F49" s="11">
        <v>283.16000000000003</v>
      </c>
      <c r="G49" s="12">
        <v>261.27</v>
      </c>
    </row>
    <row r="50" spans="1:7" ht="15" thickBot="1">
      <c r="B50" s="5">
        <v>61</v>
      </c>
      <c r="C50" s="11">
        <v>275.58</v>
      </c>
      <c r="D50" s="11">
        <v>283.20999999999998</v>
      </c>
      <c r="E50" s="11">
        <v>289.35000000000002</v>
      </c>
      <c r="F50" s="11">
        <v>293.17</v>
      </c>
      <c r="G50" s="12">
        <v>270.51</v>
      </c>
    </row>
    <row r="51" spans="1:7" ht="15" thickBot="1">
      <c r="B51" s="5">
        <v>62</v>
      </c>
      <c r="C51" s="11">
        <v>281.76</v>
      </c>
      <c r="D51" s="11">
        <v>289.56</v>
      </c>
      <c r="E51" s="11">
        <v>295.83</v>
      </c>
      <c r="F51" s="11">
        <v>299.74</v>
      </c>
      <c r="G51" s="12">
        <v>276.58</v>
      </c>
    </row>
    <row r="52" spans="1:7" ht="15" thickBot="1">
      <c r="A52" s="1"/>
      <c r="B52" s="5">
        <v>63</v>
      </c>
      <c r="C52" s="11">
        <v>289.5</v>
      </c>
      <c r="D52" s="11">
        <v>297.52999999999997</v>
      </c>
      <c r="E52" s="11">
        <v>303.97000000000003</v>
      </c>
      <c r="F52" s="11">
        <v>307.99</v>
      </c>
      <c r="G52" s="12">
        <v>284.18</v>
      </c>
    </row>
    <row r="53" spans="1:7">
      <c r="B53" s="10" t="s">
        <v>28</v>
      </c>
      <c r="C53" s="21">
        <v>294.20999999999998</v>
      </c>
      <c r="D53" s="21">
        <v>302.36</v>
      </c>
      <c r="E53" s="21">
        <v>308.91000000000003</v>
      </c>
      <c r="F53" s="21">
        <v>313</v>
      </c>
      <c r="G53" s="22">
        <v>288.8</v>
      </c>
    </row>
  </sheetData>
  <sheetProtection algorithmName="SHA-512" hashValue="d7q4pKeSjPo95lXWcf1RRPRESinA8vKVh/TEkzXl5nwEUj6MzE2M4Ryr1plitZ9q73OISiiRITAZ4rGxBeU4sg==" saltValue="8rfvlHNc2Pq8SQUiF6XUgg==" spinCount="100000" sheet="1" objects="1" scenarios="1" selectLockedCells="1" selectUnlockedCells="1"/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86E08-96DA-4126-864D-30A6919D300F}">
  <dimension ref="A1:F7"/>
  <sheetViews>
    <sheetView workbookViewId="0">
      <selection activeCell="M15" sqref="M15"/>
    </sheetView>
  </sheetViews>
  <sheetFormatPr defaultColWidth="9.109375" defaultRowHeight="14.4"/>
  <cols>
    <col min="1" max="1" width="9.109375" style="24"/>
    <col min="2" max="2" width="27.5546875" style="24" customWidth="1"/>
    <col min="3" max="16384" width="9.109375" style="24"/>
  </cols>
  <sheetData>
    <row r="1" spans="1:6" ht="28.8">
      <c r="A1" s="100" t="s">
        <v>18</v>
      </c>
      <c r="B1" s="100"/>
      <c r="C1" s="23" t="s">
        <v>10</v>
      </c>
      <c r="F1" s="24" t="s">
        <v>39</v>
      </c>
    </row>
    <row r="2" spans="1:6">
      <c r="B2" s="24" t="s">
        <v>45</v>
      </c>
    </row>
    <row r="3" spans="1:6">
      <c r="B3" s="24" t="s">
        <v>43</v>
      </c>
      <c r="C3" s="25">
        <v>0</v>
      </c>
      <c r="D3" s="25"/>
      <c r="E3" s="25"/>
      <c r="F3" s="25">
        <v>0</v>
      </c>
    </row>
    <row r="4" spans="1:6">
      <c r="B4" s="24" t="s">
        <v>6</v>
      </c>
      <c r="C4" s="25">
        <v>33.229999999999997</v>
      </c>
      <c r="F4" s="26">
        <f>33.23*20%</f>
        <v>6.6459999999999999</v>
      </c>
    </row>
    <row r="5" spans="1:6">
      <c r="B5" s="24" t="s">
        <v>7</v>
      </c>
      <c r="C5" s="25">
        <v>67.47</v>
      </c>
      <c r="F5" s="26">
        <f>67.47*20%</f>
        <v>13.494</v>
      </c>
    </row>
    <row r="6" spans="1:6">
      <c r="B6" s="24" t="s">
        <v>8</v>
      </c>
      <c r="C6" s="25">
        <v>83.17</v>
      </c>
      <c r="F6" s="26">
        <f>83.17*20%</f>
        <v>16.634</v>
      </c>
    </row>
    <row r="7" spans="1:6">
      <c r="B7" s="24" t="s">
        <v>9</v>
      </c>
      <c r="C7" s="25">
        <v>125.09</v>
      </c>
      <c r="F7" s="26">
        <f>125.09*20%</f>
        <v>25.018000000000001</v>
      </c>
    </row>
  </sheetData>
  <sheetProtection algorithmName="SHA-512" hashValue="hOjMx5HhUIa8gMWIxXUmUFTPKswhZ3QrxSDgflolpYi77g7XTCIykS8AsmtrsJwkHejmJ9HuB+IVCMhpBXDp0g==" saltValue="xy+ur+kyJl1QK4hQBDSR8w==" spinCount="100000" sheet="1" objects="1" scenarios="1" selectLockedCells="1" selectUnlockedCells="1"/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C7E7A-6BA9-425E-AA66-5BD2FE33164D}">
  <dimension ref="A1:E7"/>
  <sheetViews>
    <sheetView workbookViewId="0">
      <selection activeCell="K7" sqref="K7"/>
    </sheetView>
  </sheetViews>
  <sheetFormatPr defaultColWidth="9.109375" defaultRowHeight="14.4"/>
  <cols>
    <col min="1" max="1" width="9.109375" style="24"/>
    <col min="2" max="2" width="26.6640625" style="24" customWidth="1"/>
    <col min="3" max="16384" width="9.109375" style="24"/>
  </cols>
  <sheetData>
    <row r="1" spans="1:5" ht="28.8">
      <c r="A1" s="101" t="s">
        <v>19</v>
      </c>
      <c r="B1" s="101"/>
      <c r="C1" s="27" t="s">
        <v>10</v>
      </c>
      <c r="E1" s="24" t="s">
        <v>39</v>
      </c>
    </row>
    <row r="2" spans="1:5">
      <c r="B2" s="24" t="s">
        <v>45</v>
      </c>
    </row>
    <row r="3" spans="1:5">
      <c r="B3" s="24" t="s">
        <v>43</v>
      </c>
      <c r="C3" s="25">
        <v>0</v>
      </c>
      <c r="D3" s="25"/>
      <c r="E3" s="25">
        <v>0</v>
      </c>
    </row>
    <row r="4" spans="1:5">
      <c r="B4" s="24" t="s">
        <v>6</v>
      </c>
      <c r="C4" s="25">
        <v>13.05</v>
      </c>
      <c r="E4" s="26">
        <f>13.05*20%</f>
        <v>2.6100000000000003</v>
      </c>
    </row>
    <row r="5" spans="1:5">
      <c r="B5" s="24" t="s">
        <v>7</v>
      </c>
      <c r="C5" s="25">
        <v>24.69</v>
      </c>
      <c r="E5" s="26">
        <f>24.69*20%</f>
        <v>4.9380000000000006</v>
      </c>
    </row>
    <row r="6" spans="1:5">
      <c r="B6" s="24" t="s">
        <v>8</v>
      </c>
      <c r="C6" s="25">
        <v>25.16</v>
      </c>
      <c r="E6" s="26">
        <f>25.16*20%</f>
        <v>5.032</v>
      </c>
    </row>
    <row r="7" spans="1:5">
      <c r="B7" s="24" t="s">
        <v>9</v>
      </c>
      <c r="C7" s="25">
        <v>39.840000000000003</v>
      </c>
      <c r="E7" s="26">
        <f>39.84*20%</f>
        <v>7.9680000000000009</v>
      </c>
    </row>
  </sheetData>
  <sheetProtection algorithmName="SHA-512" hashValue="tvcAKpB11RqjJSmAiR608QlzA7/6ape+N1TiIg93bwTO3u/LhHwRMVw0aCEoMvmghiUxZRYsKmSOQp1ktxx9CQ==" saltValue="S0iF6MSM8YmHspmalGkawA==" spinCount="100000" sheet="1" objects="1" scenarios="1" selectLockedCells="1" selectUnlockedCell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Worksheet</vt:lpstr>
      <vt:lpstr>Rates</vt:lpstr>
      <vt:lpstr>Guardian Dental PPO Premium </vt:lpstr>
      <vt:lpstr>Guardian VSP Vision Premium</vt:lpstr>
      <vt:lpstr>Age</vt:lpstr>
      <vt:lpstr>AgeList</vt:lpstr>
      <vt:lpstr>Blue_Shield_Gold_Full_PPO_1000_30</vt:lpstr>
      <vt:lpstr>Blue_Shield_Gold_Full_PPO_500_30</vt:lpstr>
      <vt:lpstr>Blue_Shield_Gold_Tandem_PPO_550_30</vt:lpstr>
      <vt:lpstr>DentalCost</vt:lpstr>
      <vt:lpstr>DentalDependents</vt:lpstr>
      <vt:lpstr>Kaiser_Gold_80_HMO_250_35_PCP___Child_Dental</vt:lpstr>
      <vt:lpstr>Kaiser_Platinum_90_HMO_0_10</vt:lpstr>
      <vt:lpstr>PlanList</vt:lpstr>
      <vt:lpstr>PlanNames</vt:lpstr>
      <vt:lpstr>Plans</vt:lpstr>
      <vt:lpstr>PlanSelection</vt:lpstr>
      <vt:lpstr>Worksheet!Print_Area</vt:lpstr>
      <vt:lpstr>VisionCost</vt:lpstr>
      <vt:lpstr>VisionDependents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Carlson</dc:creator>
  <cp:lastModifiedBy>Corey Cason</cp:lastModifiedBy>
  <cp:lastPrinted>2025-11-19T02:24:52Z</cp:lastPrinted>
  <dcterms:created xsi:type="dcterms:W3CDTF">2025-11-12T17:03:07Z</dcterms:created>
  <dcterms:modified xsi:type="dcterms:W3CDTF">2025-11-19T02:39:14Z</dcterms:modified>
</cp:coreProperties>
</file>